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11640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<sst xmlns="http://schemas.openxmlformats.org/spreadsheetml/2006/main" count="609" uniqueCount="578">
  <si>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</si>
  <si>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</si>
  <si>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</si>
  <si>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</si>
  <si>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</si>
  <si>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</si>
  <si>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</si>
  <si>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</si>
  <si>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</si>
  <si>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</si>
  <si>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</si>
  <si>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</si>
  <si>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</si>
  <si>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</si>
  <si>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</si>
  <si>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</si>
  <si>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</si>
  <si>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</si>
  <si>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</si>
  <si>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</si>
  <si>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</si>
  <si>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</si>
  <si>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</si>
  <si>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</si>
  <si>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</si>
  <si>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</si>
  <si>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</si>
  <si>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</si>
  <si>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</si>
  <si>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</si>
  <si>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</si>
  <si>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</si>
  <si>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</si>
  <si>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</si>
  <si>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</si>
  <si>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</si>
  <si>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</si>
  <si>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</si>
  <si>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</si>
  <si>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</si>
  <si>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</si>
  <si>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</si>
  <si>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</si>
  <si>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</si>
  <si>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</si>
  <si>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</si>
  <si>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</si>
  <si>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</si>
  <si>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</si>
  <si>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</si>
  <si>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</si>
  <si>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</si>
  <si>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</si>
  <si>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</si>
  <si>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</si>
  <si>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</si>
  <si>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</si>
  <si>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</si>
  <si>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</si>
  <si>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</si>
  <si>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</si>
  <si>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</si>
  <si>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</si>
  <si>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</si>
  <si>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</si>
  <si>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</si>
  <si>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</si>
  <si>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</si>
  <si>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</si>
  <si>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</si>
  <si>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</si>
  <si>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</si>
  <si>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</si>
  <si>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</si>
  <si>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</si>
  <si>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</si>
  <si>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</si>
  <si>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</si>
  <si>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</si>
  <si>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</si>
  <si>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</si>
  <si>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</si>
  <si>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</si>
  <si>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</si>
  <si>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</si>
  <si>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</si>
  <si>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</si>
  <si>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</si>
  <si>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</si>
  <si>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</si>
  <si>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</si>
  <si>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</si>
  <si>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</si>
  <si>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</si>
  <si>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</si>
  <si>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</si>
  <si>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</si>
  <si>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</si>
  <si>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</si>
  <si>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</si>
  <si>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</si>
  <si>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</si>
  <si>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</si>
  <si>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</si>
  <si>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</si>
  <si>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</si>
  <si>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</si>
  <si>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</si>
  <si>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</si>
  <si>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</si>
  <si>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</si>
  <si>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</si>
  <si>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</si>
  <si>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</si>
  <si>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</si>
  <si>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</si>
  <si>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</si>
  <si>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</si>
  <si>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</si>
  <si>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</si>
  <si>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</si>
  <si>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</si>
  <si>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</si>
  <si>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</si>
  <si>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</si>
  <si>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</si>
  <si>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</si>
  <si>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</si>
  <si>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</si>
  <si>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</si>
  <si>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</si>
  <si>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</si>
  <si>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</si>
  <si>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</si>
  <si>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</si>
  <si>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</si>
  <si>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</si>
  <si>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</si>
  <si>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</si>
  <si>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</si>
  <si>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</si>
  <si>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</si>
  <si>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</si>
  <si>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</si>
  <si>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</si>
  <si>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</si>
  <si>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</si>
  <si>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</si>
  <si>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</si>
  <si>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</si>
  <si>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</si>
  <si>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</si>
  <si>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</si>
  <si>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</si>
  <si>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</si>
  <si>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</si>
  <si>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</si>
  <si>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</si>
  <si>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</si>
  <si>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</si>
  <si>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</si>
  <si>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</si>
  <si>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</si>
  <si>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</si>
  <si>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</si>
  <si>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</si>
  <si>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</si>
  <si>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</si>
  <si>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</si>
  <si>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</si>
  <si>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</si>
  <si>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</si>
  <si>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</si>
  <si>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</si>
  <si>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</si>
  <si>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</si>
  <si>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</si>
  <si>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</si>
  <si>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</si>
  <si>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</si>
  <si>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</si>
  <si>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</si>
  <si>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</si>
  <si>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</si>
  <si>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</si>
  <si>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</si>
  <si>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</si>
  <si>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</si>
  <si>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</si>
  <si>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</si>
  <si>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</si>
  <si>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</si>
  <si>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</si>
  <si>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</si>
  <si>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</si>
  <si>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</si>
  <si>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</si>
  <si>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</si>
  <si>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</si>
  <si>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</si>
  <si>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</si>
  <si>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</si>
  <si>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</si>
  <si>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</si>
  <si>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</si>
  <si>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</si>
  <si>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</si>
  <si>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</si>
  <si>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</si>
  <si>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</si>
  <si>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</si>
  <si>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</si>
  <si>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</si>
  <si>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</si>
  <si>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</si>
  <si>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</si>
  <si>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</si>
  <si>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</si>
  <si>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</si>
  <si>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</si>
  <si>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</si>
  <si>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</si>
  <si>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</si>
  <si>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</si>
  <si>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</si>
  <si>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</si>
  <si>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</si>
  <si>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</si>
  <si>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</si>
  <si>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</si>
  <si>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</si>
  <si>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</si>
  <si>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</si>
  <si>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</si>
  <si>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</si>
  <si>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</si>
  <si>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</si>
  <si>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</si>
  <si>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</si>
  <si>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</si>
  <si>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</si>
  <si>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</si>
  <si>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</si>
  <si>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</si>
  <si>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</si>
  <si>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</si>
  <si>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</si>
  <si>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</si>
  <si>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</si>
  <si>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</si>
  <si>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</si>
  <si>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</si>
  <si>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</si>
  <si>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</si>
  <si>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</si>
  <si>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</si>
  <si>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</si>
  <si>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</si>
  <si>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</si>
  <si>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</si>
  <si>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</si>
  <si>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</si>
  <si>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</si>
  <si>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</si>
  <si>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</si>
  <si>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</si>
  <si>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</si>
  <si>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</si>
  <si>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</si>
  <si>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</si>
  <si>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</si>
  <si>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</si>
  <si>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</si>
  <si>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</si>
  <si>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</si>
  <si>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</si>
  <si>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</si>
  <si>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</si>
  <si>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</si>
  <si>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</si>
  <si>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</si>
  <si>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</si>
  <si>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</si>
  <si>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</si>
  <si>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</si>
  <si>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</si>
  <si>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</si>
  <si>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</si>
  <si>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</si>
  <si>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</si>
  <si>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</si>
  <si>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</si>
  <si>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</si>
  <si>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</si>
  <si>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</si>
  <si>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</si>
  <si>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</si>
  <si>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</si>
  <si>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</si>
  <si>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</si>
  <si>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</si>
  <si>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</si>
  <si>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</si>
  <si>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</si>
  <si>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</si>
  <si>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</si>
  <si>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</si>
  <si>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</si>
  <si>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</si>
  <si>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</si>
  <si>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</si>
  <si>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</si>
  <si>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</si>
  <si>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</si>
  <si>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</si>
  <si>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</si>
  <si>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</si>
  <si>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</si>
  <si>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</si>
  <si>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</si>
  <si>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</si>
  <si>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</si>
  <si>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</si>
  <si>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</si>
  <si>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</si>
  <si>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</si>
  <si>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</si>
  <si>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</si>
  <si>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</si>
  <si>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</si>
  <si>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</si>
  <si>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</si>
  <si>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</si>
  <si>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</si>
  <si>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</si>
  <si>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</si>
  <si>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</si>
  <si>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</si>
  <si>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</si>
  <si>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</si>
  <si>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</si>
  <si>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</si>
  <si>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</si>
  <si>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</si>
  <si>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</si>
  <si>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</si>
  <si>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</si>
  <si>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</si>
  <si>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</si>
  <si>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</si>
  <si>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</si>
  <si>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</si>
  <si>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</si>
  <si>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</si>
  <si>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</si>
  <si>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</si>
  <si>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</si>
  <si>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</si>
  <si>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</si>
  <si>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</si>
  <si>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</si>
  <si>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</si>
  <si>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</si>
  <si>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</si>
  <si>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</si>
  <si>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</si>
  <si>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</si>
  <si>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</si>
  <si>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</si>
  <si>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</si>
  <si>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</si>
  <si>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</si>
  <si>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</si>
  <si>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</si>
  <si>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</si>
  <si>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</si>
  <si>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</si>
  <si>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</si>
  <si>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</si>
  <si>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</si>
  <si>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</si>
  <si>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</si>
  <si>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</si>
  <si>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</si>
  <si>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</si>
  <si>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</si>
  <si>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</si>
  <si>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</si>
  <si>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</si>
  <si>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</si>
  <si>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</si>
  <si>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</si>
  <si>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</si>
  <si>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</si>
  <si>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</si>
  <si>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</si>
  <si>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</si>
  <si>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</si>
  <si>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</si>
  <si>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</si>
  <si>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</si>
  <si>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</si>
  <si>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</si>
  <si>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</si>
  <si>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</si>
  <si>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</si>
  <si>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</si>
  <si>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</si>
  <si>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</si>
  <si>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</si>
  <si>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</si>
  <si>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</si>
  <si>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</si>
  <si>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</si>
  <si>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</si>
  <si>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</si>
  <si>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</si>
  <si>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</si>
  <si>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</si>
  <si>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</si>
  <si>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</si>
  <si>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</si>
  <si>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</si>
  <si>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</si>
  <si>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</si>
  <si>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</si>
  <si>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</si>
  <si>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</si>
  <si>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</si>
  <si>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</si>
  <si>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</si>
  <si>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</si>
  <si>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</si>
  <si>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</si>
  <si>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</si>
  <si>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</si>
  <si>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</si>
  <si>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</si>
  <si>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</si>
  <si>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</si>
  <si>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</si>
  <si>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</si>
  <si>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</si>
  <si>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</si>
  <si>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</si>
  <si>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</si>
  <si>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</si>
  <si>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</si>
  <si>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</si>
  <si>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</si>
  <si>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</si>
  <si>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</si>
  <si>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</si>
  <si>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</si>
  <si>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</si>
  <si>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</si>
  <si>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</si>
  <si>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</si>
  <si>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</si>
  <si>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</si>
  <si>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</si>
  <si>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</si>
  <si>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</si>
  <si>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</si>
  <si>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</si>
  <si>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</si>
  <si>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</si>
  <si>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</si>
  <si>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</si>
  <si>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</si>
  <si>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</si>
  <si>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</si>
  <si>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</si>
  <si>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</si>
  <si>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</si>
  <si>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</si>
  <si>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</si>
  <si>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</si>
  <si>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</si>
  <si>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</si>
  <si>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</si>
  <si>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</si>
  <si>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</si>
  <si>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</si>
  <si>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</si>
  <si>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</si>
  <si>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</si>
  <si>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</si>
  <si>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</si>
  <si>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</si>
  <si>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</si>
  <si>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</si>
  <si>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</si>
  <si>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</si>
  <si>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</si>
  <si>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</si>
  <si>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</si>
  <si>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</si>
  <si>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</si>
  <si>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</si>
  <si>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</si>
  <si>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</si>
  <si>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</si>
  <si>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</si>
  <si>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</si>
  <si>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</si>
  <si>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</si>
  <si>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</si>
  <si>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</si>
  <si>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</si>
  <si>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</si>
  <si>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</si>
  <si>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</si>
  <si>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</si>
  <si>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</si>
  <si>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</si>
  <si>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</si>
  <si>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</si>
  <si>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</si>
  <si>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</si>
  <si>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</si>
  <si>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</si>
  <si>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</si>
  <si>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</si>
  <si>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</si>
  <si>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</si>
  <si>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</si>
  <si>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</si>
  <si>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</si>
  <si>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</si>
  <si>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</si>
  <si>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</si>
  <si>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</si>
  <si>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</si>
  <si>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</si>
  <si>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</si>
  <si>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</si>
  <si>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</si>
  <si>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</si>
  <si>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</si>
  <si>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</si>
  <si>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</si>
  <si>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</si>
  <si>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</si>
  <si>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</si>
  <si>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</si>
  <si>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</si>
  <si>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</si>
  <si>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</si>
  <si>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</si>
  <si>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</si>
  <si>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</si>
  <si>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</si>
  <si>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</si>
  <si>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</si>
  <si>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</si>
  <si>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</si>
  <si>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</si>
  <si>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</si>
  <si>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</si>
  <si>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</si>
  <si>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</si>
  <si>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</si>
  <si>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</si>
  <si>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</si>
  <si>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</si>
  <si>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</si>
  <si>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</si>
  <si>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</si>
  <si>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</si>
  <si>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</si>
  <si>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</si>
  <si>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</si>
  <si>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</si>
  <si>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</si>
  <si>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</si>
  <si>
    <t>,</t>
  </si>
  <si>
    <t>28 veeb.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</si>
</sst>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30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21" applyFont="1" applyFill="1" applyBorder="1" applyAlignment="1" applyProtection="1">
      <alignment horizontal="left"/>
      <protection locked="0"/>
    </xf>
    <xf numFmtId="0" fontId="1" fillId="0" borderId="0" xfId="21" applyFont="1" applyFill="1" applyBorder="1" applyProtection="1">
      <alignment/>
      <protection locked="0"/>
    </xf>
    <xf numFmtId="0" fontId="1" fillId="0" borderId="0" xfId="21" applyFont="1" applyFill="1" applyProtection="1">
      <alignment/>
      <protection locked="0"/>
    </xf>
    <xf numFmtId="4" fontId="5" fillId="0" borderId="0" xfId="21" applyNumberFormat="1" applyFont="1" applyFill="1" applyBorder="1" applyAlignment="1" applyProtection="1">
      <alignment/>
      <protection locked="0"/>
    </xf>
    <xf numFmtId="4" fontId="5" fillId="0" borderId="0" xfId="21" applyNumberFormat="1" applyFont="1" applyFill="1" applyBorder="1" applyProtection="1">
      <alignment/>
      <protection locked="0"/>
    </xf>
    <xf numFmtId="0" fontId="6" fillId="0" borderId="1" xfId="21" applyFont="1" applyFill="1" applyBorder="1" applyAlignment="1" applyProtection="1">
      <alignment horizontal="left"/>
      <protection locked="0"/>
    </xf>
    <xf numFmtId="0" fontId="1" fillId="0" borderId="2" xfId="21" applyFont="1" applyFill="1" applyBorder="1" applyProtection="1">
      <alignment/>
      <protection locked="0"/>
    </xf>
    <xf numFmtId="0" fontId="7" fillId="0" borderId="3" xfId="21" applyFont="1" applyFill="1" applyBorder="1" applyProtection="1">
      <alignment/>
      <protection locked="0"/>
    </xf>
    <xf numFmtId="4" fontId="5" fillId="0" borderId="4" xfId="21" applyNumberFormat="1" applyFont="1" applyFill="1" applyBorder="1" applyAlignment="1" applyProtection="1">
      <alignment horizontal="left"/>
      <protection locked="0"/>
    </xf>
    <xf numFmtId="4" fontId="5" fillId="0" borderId="5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 applyProtection="1">
      <alignment horizontal="left"/>
      <protection locked="0"/>
    </xf>
    <xf numFmtId="4" fontId="5" fillId="0" borderId="7" xfId="21" applyNumberFormat="1" applyFont="1" applyBorder="1" applyAlignment="1" applyProtection="1">
      <alignment horizontal="right"/>
      <protection locked="0"/>
    </xf>
    <xf numFmtId="4" fontId="5" fillId="0" borderId="8" xfId="21" applyNumberFormat="1" applyFont="1" applyBorder="1" applyAlignment="1" applyProtection="1">
      <alignment horizontal="right"/>
      <protection locked="0"/>
    </xf>
    <xf numFmtId="0" fontId="1" fillId="0" borderId="6" xfId="21" applyFont="1" applyFill="1" applyBorder="1" applyAlignment="1" applyProtection="1">
      <alignment horizontal="left"/>
      <protection locked="0"/>
    </xf>
    <xf numFmtId="0" fontId="1" fillId="0" borderId="9" xfId="21" applyFont="1" applyFill="1" applyBorder="1" applyProtection="1">
      <alignment/>
      <protection locked="0"/>
    </xf>
    <xf numFmtId="4" fontId="5" fillId="0" borderId="10" xfId="21" applyNumberFormat="1" applyFont="1" applyFill="1" applyBorder="1" applyAlignment="1" applyProtection="1">
      <alignment/>
      <protection locked="0"/>
    </xf>
    <xf numFmtId="4" fontId="5" fillId="0" borderId="11" xfId="21" applyNumberFormat="1" applyFont="1" applyFill="1" applyBorder="1" applyAlignment="1" applyProtection="1">
      <alignment wrapText="1"/>
      <protection locked="0"/>
    </xf>
    <xf numFmtId="0" fontId="6" fillId="0" borderId="1" xfId="21" applyFont="1" applyFill="1" applyBorder="1" applyAlignment="1">
      <alignment horizontal="left"/>
      <protection/>
    </xf>
    <xf numFmtId="0" fontId="6" fillId="0" borderId="2" xfId="21" applyFont="1" applyFill="1" applyBorder="1">
      <alignment/>
      <protection/>
    </xf>
    <xf numFmtId="4" fontId="8" fillId="0" borderId="4" xfId="21" applyNumberFormat="1" applyFont="1" applyFill="1" applyBorder="1" applyAlignment="1" applyProtection="1">
      <alignment/>
      <protection/>
    </xf>
    <xf numFmtId="4" fontId="8" fillId="0" borderId="12" xfId="21" applyNumberFormat="1" applyFont="1" applyFill="1" applyBorder="1" applyAlignment="1" applyProtection="1">
      <alignment/>
      <protection/>
    </xf>
    <xf numFmtId="0" fontId="6" fillId="0" borderId="13" xfId="21" applyFont="1" applyFill="1" applyBorder="1" applyAlignment="1">
      <alignment horizontal="left"/>
      <protection/>
    </xf>
    <xf numFmtId="0" fontId="6" fillId="0" borderId="9" xfId="2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/>
      <protection/>
    </xf>
    <xf numFmtId="4" fontId="8" fillId="0" borderId="11" xfId="21" applyNumberFormat="1" applyFont="1" applyFill="1" applyBorder="1" applyAlignment="1" applyProtection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 locked="0"/>
    </xf>
    <xf numFmtId="4" fontId="9" fillId="0" borderId="16" xfId="21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21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21" applyNumberFormat="1" applyFont="1" applyFill="1" applyBorder="1" applyAlignment="1" applyProtection="1">
      <alignment/>
      <protection locked="0"/>
    </xf>
    <xf numFmtId="4" fontId="9" fillId="0" borderId="18" xfId="21" applyNumberFormat="1" applyFont="1" applyFill="1" applyBorder="1" applyProtection="1">
      <alignment/>
      <protection locked="0"/>
    </xf>
    <xf numFmtId="0" fontId="6" fillId="0" borderId="19" xfId="21" applyFont="1" applyFill="1" applyBorder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1" fillId="0" borderId="2" xfId="21" applyFont="1" applyFill="1" applyBorder="1">
      <alignment/>
      <protection/>
    </xf>
    <xf numFmtId="4" fontId="9" fillId="0" borderId="4" xfId="21" applyNumberFormat="1" applyFont="1" applyFill="1" applyBorder="1" applyAlignment="1" applyProtection="1">
      <alignment/>
      <protection locked="0"/>
    </xf>
    <xf numFmtId="4" fontId="9" fillId="0" borderId="12" xfId="21" applyNumberFormat="1" applyFont="1" applyFill="1" applyBorder="1" applyProtection="1">
      <alignment/>
      <protection locked="0"/>
    </xf>
    <xf numFmtId="0" fontId="1" fillId="0" borderId="20" xfId="21" applyFont="1" applyFill="1" applyBorder="1" applyAlignment="1">
      <alignment horizontal="left"/>
      <protection/>
    </xf>
    <xf numFmtId="0" fontId="1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 locked="0"/>
    </xf>
    <xf numFmtId="4" fontId="9" fillId="0" borderId="23" xfId="21" applyNumberFormat="1" applyFont="1" applyFill="1" applyBorder="1" applyProtection="1">
      <alignment/>
      <protection/>
    </xf>
    <xf numFmtId="4" fontId="9" fillId="2" borderId="15" xfId="21" applyNumberFormat="1" applyFont="1" applyFill="1" applyBorder="1" applyAlignment="1" applyProtection="1">
      <alignment/>
      <protection/>
    </xf>
    <xf numFmtId="0" fontId="1" fillId="0" borderId="24" xfId="21" applyFont="1" applyFill="1" applyBorder="1">
      <alignment/>
      <protection/>
    </xf>
    <xf numFmtId="4" fontId="9" fillId="2" borderId="15" xfId="21" applyNumberFormat="1" applyFont="1" applyFill="1" applyBorder="1" applyAlignment="1" applyProtection="1">
      <alignment/>
      <protection locked="0"/>
    </xf>
    <xf numFmtId="0" fontId="1" fillId="0" borderId="2" xfId="21" applyFont="1" applyFill="1" applyBorder="1">
      <alignment/>
      <protection/>
    </xf>
    <xf numFmtId="4" fontId="9" fillId="0" borderId="25" xfId="21" applyNumberFormat="1" applyFont="1" applyFill="1" applyBorder="1" applyAlignment="1" applyProtection="1">
      <alignment/>
      <protection/>
    </xf>
    <xf numFmtId="4" fontId="9" fillId="0" borderId="12" xfId="21" applyNumberFormat="1" applyFont="1" applyFill="1" applyBorder="1" applyAlignment="1" applyProtection="1">
      <alignment/>
      <protection/>
    </xf>
    <xf numFmtId="0" fontId="1" fillId="0" borderId="26" xfId="21" applyFont="1" applyFill="1" applyBorder="1" applyAlignment="1">
      <alignment horizontal="left"/>
      <protection/>
    </xf>
    <xf numFmtId="0" fontId="1" fillId="0" borderId="27" xfId="21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21" applyNumberFormat="1" applyFont="1" applyFill="1" applyBorder="1" applyAlignment="1" applyProtection="1">
      <alignment/>
      <protection locked="0"/>
    </xf>
    <xf numFmtId="4" fontId="9" fillId="0" borderId="29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Alignment="1" applyProtection="1">
      <alignment/>
      <protection/>
    </xf>
    <xf numFmtId="4" fontId="9" fillId="0" borderId="16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4" fontId="5" fillId="0" borderId="15" xfId="21" applyNumberFormat="1" applyFont="1" applyFill="1" applyBorder="1" applyAlignment="1" applyProtection="1">
      <alignment/>
      <protection locked="0"/>
    </xf>
    <xf numFmtId="0" fontId="1" fillId="0" borderId="31" xfId="21" applyFont="1" applyFill="1" applyBorder="1" applyAlignment="1">
      <alignment horizontal="left"/>
      <protection/>
    </xf>
    <xf numFmtId="0" fontId="1" fillId="0" borderId="32" xfId="21" applyFont="1" applyFill="1" applyBorder="1">
      <alignment/>
      <protection/>
    </xf>
    <xf numFmtId="0" fontId="1" fillId="0" borderId="32" xfId="21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/>
    </xf>
    <xf numFmtId="4" fontId="9" fillId="0" borderId="34" xfId="21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21" applyNumberFormat="1" applyFont="1" applyFill="1" applyBorder="1" applyProtection="1">
      <alignment/>
      <protection locked="0"/>
    </xf>
    <xf numFmtId="0" fontId="5" fillId="0" borderId="0" xfId="21" applyFont="1" applyFill="1" applyBorder="1">
      <alignment/>
      <protection/>
    </xf>
    <xf numFmtId="4" fontId="9" fillId="0" borderId="30" xfId="21" applyNumberFormat="1" applyFont="1" applyFill="1" applyBorder="1" applyAlignment="1" applyProtection="1">
      <alignment/>
      <protection locked="0"/>
    </xf>
    <xf numFmtId="4" fontId="9" fillId="0" borderId="35" xfId="21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21" applyNumberFormat="1" applyFont="1" applyFill="1" applyBorder="1" applyProtection="1">
      <alignment/>
      <protection/>
    </xf>
    <xf numFmtId="4" fontId="9" fillId="0" borderId="16" xfId="21" applyNumberFormat="1" applyFont="1" applyFill="1" applyBorder="1" applyProtection="1">
      <alignment/>
      <protection/>
    </xf>
    <xf numFmtId="4" fontId="5" fillId="0" borderId="15" xfId="21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21" applyFont="1" applyFill="1" applyBorder="1">
      <alignment/>
      <protection/>
    </xf>
    <xf numFmtId="0" fontId="1" fillId="0" borderId="31" xfId="21" applyFont="1" applyFill="1" applyBorder="1" applyAlignment="1">
      <alignment horizontal="left"/>
      <protection/>
    </xf>
    <xf numFmtId="0" fontId="5" fillId="0" borderId="14" xfId="21" applyFont="1" applyFill="1" applyBorder="1" applyAlignment="1">
      <alignment horizontal="left"/>
      <protection/>
    </xf>
    <xf numFmtId="0" fontId="12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/>
    </xf>
    <xf numFmtId="0" fontId="12" fillId="0" borderId="0" xfId="21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0" fontId="5" fillId="0" borderId="14" xfId="2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21" applyFont="1" applyFill="1" applyBorder="1" applyAlignment="1">
      <alignment horizontal="left"/>
      <protection/>
    </xf>
    <xf numFmtId="4" fontId="9" fillId="2" borderId="7" xfId="21" applyNumberFormat="1" applyFont="1" applyFill="1" applyBorder="1" applyAlignment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0" fontId="6" fillId="0" borderId="17" xfId="21" applyFont="1" applyFill="1" applyBorder="1">
      <alignment/>
      <protection/>
    </xf>
    <xf numFmtId="4" fontId="8" fillId="0" borderId="7" xfId="21" applyNumberFormat="1" applyFont="1" applyFill="1" applyBorder="1" applyAlignment="1" applyProtection="1">
      <alignment/>
      <protection/>
    </xf>
    <xf numFmtId="4" fontId="8" fillId="0" borderId="18" xfId="21" applyNumberFormat="1" applyFont="1" applyFill="1" applyBorder="1" applyAlignment="1" applyProtection="1">
      <alignment/>
      <protection/>
    </xf>
    <xf numFmtId="0" fontId="6" fillId="0" borderId="17" xfId="21" applyFont="1" applyFill="1" applyBorder="1">
      <alignment/>
      <protection/>
    </xf>
    <xf numFmtId="0" fontId="6" fillId="0" borderId="32" xfId="21" applyFont="1" applyFill="1" applyBorder="1">
      <alignment/>
      <protection/>
    </xf>
    <xf numFmtId="4" fontId="8" fillId="0" borderId="33" xfId="21" applyNumberFormat="1" applyFont="1" applyFill="1" applyBorder="1" applyAlignment="1" applyProtection="1">
      <alignment/>
      <protection locked="0"/>
    </xf>
    <xf numFmtId="4" fontId="8" fillId="0" borderId="34" xfId="21" applyNumberFormat="1" applyFont="1" applyFill="1" applyBorder="1" applyProtection="1">
      <alignment/>
      <protection locked="0"/>
    </xf>
    <xf numFmtId="0" fontId="5" fillId="0" borderId="20" xfId="21" applyFont="1" applyFill="1" applyBorder="1" applyAlignment="1">
      <alignment horizontal="left"/>
      <protection/>
    </xf>
    <xf numFmtId="0" fontId="5" fillId="0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/>
    </xf>
    <xf numFmtId="4" fontId="9" fillId="0" borderId="23" xfId="21" applyNumberFormat="1" applyFont="1" applyFill="1" applyBorder="1" applyAlignment="1" applyProtection="1">
      <alignment/>
      <protection/>
    </xf>
    <xf numFmtId="0" fontId="1" fillId="0" borderId="20" xfId="21" applyFont="1" applyFill="1" applyBorder="1" applyAlignment="1">
      <alignment horizontal="left"/>
      <protection/>
    </xf>
    <xf numFmtId="0" fontId="6" fillId="0" borderId="21" xfId="21" applyFont="1" applyFill="1" applyBorder="1">
      <alignment/>
      <protection/>
    </xf>
    <xf numFmtId="0" fontId="5" fillId="0" borderId="21" xfId="21" applyFont="1" applyFill="1" applyBorder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4" fontId="9" fillId="0" borderId="34" xfId="21" applyNumberFormat="1" applyFont="1" applyFill="1" applyBorder="1" applyProtection="1">
      <alignment/>
      <protection locked="0"/>
    </xf>
    <xf numFmtId="0" fontId="1" fillId="0" borderId="21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17" xfId="21" applyFont="1" applyFill="1" applyBorder="1">
      <alignment/>
      <protection/>
    </xf>
    <xf numFmtId="0" fontId="5" fillId="0" borderId="17" xfId="21" applyFont="1" applyFill="1" applyBorder="1" applyAlignment="1">
      <alignment/>
      <protection/>
    </xf>
    <xf numFmtId="0" fontId="5" fillId="0" borderId="17" xfId="21" applyFont="1" applyFill="1" applyBorder="1" applyAlignment="1">
      <alignment horizontal="left"/>
      <protection/>
    </xf>
    <xf numFmtId="4" fontId="9" fillId="0" borderId="36" xfId="21" applyNumberFormat="1" applyFont="1" applyFill="1" applyBorder="1" applyAlignment="1" applyProtection="1">
      <alignment/>
      <protection locked="0"/>
    </xf>
    <xf numFmtId="4" fontId="9" fillId="0" borderId="8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4" fontId="9" fillId="0" borderId="7" xfId="21" applyNumberFormat="1" applyFont="1" applyFill="1" applyBorder="1" applyAlignment="1" applyProtection="1">
      <alignment/>
      <protection/>
    </xf>
    <xf numFmtId="4" fontId="9" fillId="0" borderId="18" xfId="21" applyNumberFormat="1" applyFont="1" applyFill="1" applyBorder="1" applyAlignment="1" applyProtection="1">
      <alignment/>
      <protection/>
    </xf>
    <xf numFmtId="49" fontId="1" fillId="0" borderId="0" xfId="21" applyNumberFormat="1" applyFont="1" applyFill="1" applyBorder="1" applyAlignment="1">
      <alignment horizontal="left"/>
      <protection/>
    </xf>
    <xf numFmtId="164" fontId="1" fillId="0" borderId="0" xfId="21" applyNumberFormat="1" applyFont="1" applyFill="1" applyBorder="1">
      <alignment/>
      <protection/>
    </xf>
    <xf numFmtId="0" fontId="1" fillId="0" borderId="13" xfId="21" applyFont="1" applyFill="1" applyBorder="1" applyAlignment="1">
      <alignment horizontal="left"/>
      <protection/>
    </xf>
    <xf numFmtId="0" fontId="1" fillId="0" borderId="9" xfId="21" applyFont="1" applyFill="1" applyBorder="1">
      <alignment/>
      <protection/>
    </xf>
    <xf numFmtId="4" fontId="9" fillId="0" borderId="10" xfId="21" applyNumberFormat="1" applyFont="1" applyFill="1" applyBorder="1" applyAlignment="1" applyProtection="1">
      <alignment/>
      <protection locked="0"/>
    </xf>
    <xf numFmtId="4" fontId="9" fillId="0" borderId="11" xfId="21" applyNumberFormat="1" applyFont="1" applyFill="1" applyBorder="1" applyAlignment="1" applyProtection="1">
      <alignment/>
      <protection/>
    </xf>
    <xf numFmtId="4" fontId="9" fillId="2" borderId="30" xfId="21" applyNumberFormat="1" applyFont="1" applyFill="1" applyBorder="1" applyAlignment="1" applyProtection="1">
      <alignment/>
      <protection/>
    </xf>
    <xf numFmtId="49" fontId="5" fillId="0" borderId="0" xfId="21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21" applyNumberFormat="1" applyFont="1" applyFill="1" applyBorder="1">
      <alignment/>
      <protection/>
    </xf>
    <xf numFmtId="4" fontId="9" fillId="2" borderId="36" xfId="21" applyNumberFormat="1" applyFont="1" applyFill="1" applyBorder="1" applyAlignment="1" applyProtection="1">
      <alignment/>
      <protection/>
    </xf>
    <xf numFmtId="0" fontId="1" fillId="0" borderId="37" xfId="21" applyFont="1" applyFill="1" applyBorder="1" applyAlignment="1">
      <alignment horizontal="left"/>
      <protection/>
    </xf>
    <xf numFmtId="0" fontId="1" fillId="0" borderId="38" xfId="21" applyFont="1" applyFill="1" applyBorder="1">
      <alignment/>
      <protection/>
    </xf>
    <xf numFmtId="4" fontId="9" fillId="0" borderId="39" xfId="21" applyNumberFormat="1" applyFont="1" applyFill="1" applyBorder="1" applyAlignment="1" applyProtection="1">
      <alignment/>
      <protection/>
    </xf>
    <xf numFmtId="4" fontId="5" fillId="0" borderId="16" xfId="21" applyNumberFormat="1" applyFont="1" applyFill="1" applyBorder="1" applyAlignment="1" applyProtection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15" xfId="21" applyNumberFormat="1" applyFont="1" applyFill="1" applyBorder="1" applyAlignment="1">
      <alignment/>
      <protection/>
    </xf>
    <xf numFmtId="4" fontId="9" fillId="2" borderId="35" xfId="21" applyNumberFormat="1" applyFont="1" applyFill="1" applyBorder="1" applyProtection="1">
      <alignment/>
      <protection locked="0"/>
    </xf>
    <xf numFmtId="4" fontId="9" fillId="0" borderId="40" xfId="21" applyNumberFormat="1" applyFont="1" applyFill="1" applyBorder="1" applyAlignment="1" applyProtection="1">
      <alignment/>
      <protection locked="0"/>
    </xf>
    <xf numFmtId="4" fontId="9" fillId="0" borderId="41" xfId="21" applyNumberFormat="1" applyFont="1" applyFill="1" applyBorder="1" applyAlignment="1" applyProtection="1">
      <alignment/>
      <protection/>
    </xf>
    <xf numFmtId="4" fontId="5" fillId="2" borderId="15" xfId="21" applyNumberFormat="1" applyFont="1" applyFill="1" applyBorder="1" applyAlignment="1" applyProtection="1">
      <alignment/>
      <protection locked="0"/>
    </xf>
    <xf numFmtId="0" fontId="1" fillId="0" borderId="14" xfId="2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Protection="1">
      <alignment/>
      <protection locked="0"/>
    </xf>
    <xf numFmtId="0" fontId="1" fillId="0" borderId="1" xfId="21" applyFont="1" applyBorder="1" applyAlignment="1">
      <alignment horizontal="left"/>
      <protection/>
    </xf>
    <xf numFmtId="0" fontId="1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0" fontId="1" fillId="0" borderId="14" xfId="21" applyFont="1" applyBorder="1" applyAlignment="1">
      <alignment horizontal="left"/>
      <protection/>
    </xf>
    <xf numFmtId="0" fontId="1" fillId="0" borderId="0" xfId="21" applyFont="1" applyBorder="1">
      <alignment/>
      <protection/>
    </xf>
    <xf numFmtId="0" fontId="1" fillId="0" borderId="24" xfId="21" applyFont="1" applyBorder="1">
      <alignment/>
      <protection/>
    </xf>
    <xf numFmtId="4" fontId="9" fillId="0" borderId="30" xfId="21" applyNumberFormat="1" applyFont="1" applyFill="1" applyBorder="1" applyProtection="1">
      <alignment/>
      <protection locked="0"/>
    </xf>
    <xf numFmtId="0" fontId="1" fillId="0" borderId="17" xfId="21" applyFont="1" applyBorder="1">
      <alignment/>
      <protection/>
    </xf>
    <xf numFmtId="4" fontId="9" fillId="0" borderId="36" xfId="21" applyNumberFormat="1" applyFont="1" applyFill="1" applyBorder="1" applyProtection="1">
      <alignment/>
      <protection locked="0"/>
    </xf>
    <xf numFmtId="4" fontId="8" fillId="0" borderId="11" xfId="21" applyNumberFormat="1" applyFont="1" applyFill="1" applyBorder="1" applyProtection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0" fontId="1" fillId="0" borderId="3" xfId="21" applyFont="1" applyFill="1" applyBorder="1">
      <alignment/>
      <protection/>
    </xf>
    <xf numFmtId="4" fontId="9" fillId="0" borderId="12" xfId="21" applyNumberFormat="1" applyFont="1" applyFill="1" applyBorder="1" applyProtection="1">
      <alignment/>
      <protection/>
    </xf>
    <xf numFmtId="0" fontId="1" fillId="0" borderId="42" xfId="21" applyFont="1" applyFill="1" applyBorder="1">
      <alignment/>
      <protection/>
    </xf>
    <xf numFmtId="49" fontId="1" fillId="0" borderId="14" xfId="21" applyNumberFormat="1" applyFont="1" applyFill="1" applyBorder="1" applyAlignment="1">
      <alignment horizontal="left"/>
      <protection/>
    </xf>
    <xf numFmtId="4" fontId="9" fillId="0" borderId="43" xfId="21" applyNumberFormat="1" applyFont="1" applyFill="1" applyBorder="1" applyAlignment="1" applyProtection="1">
      <alignment/>
      <protection locked="0"/>
    </xf>
    <xf numFmtId="4" fontId="9" fillId="0" borderId="44" xfId="21" applyNumberFormat="1" applyFont="1" applyFill="1" applyBorder="1" applyProtection="1">
      <alignment/>
      <protection/>
    </xf>
    <xf numFmtId="4" fontId="9" fillId="2" borderId="33" xfId="21" applyNumberFormat="1" applyFont="1" applyFill="1" applyBorder="1" applyAlignment="1" applyProtection="1">
      <alignment/>
      <protection/>
    </xf>
    <xf numFmtId="4" fontId="9" fillId="0" borderId="28" xfId="21" applyNumberFormat="1" applyFont="1" applyFill="1" applyBorder="1" applyProtection="1">
      <alignment/>
      <protection/>
    </xf>
    <xf numFmtId="49" fontId="1" fillId="0" borderId="31" xfId="21" applyNumberFormat="1" applyFont="1" applyFill="1" applyBorder="1" applyAlignment="1">
      <alignment horizontal="left"/>
      <protection/>
    </xf>
    <xf numFmtId="4" fontId="9" fillId="0" borderId="40" xfId="21" applyNumberFormat="1" applyFont="1" applyFill="1" applyBorder="1" applyProtection="1">
      <alignment/>
      <protection locked="0"/>
    </xf>
    <xf numFmtId="4" fontId="9" fillId="0" borderId="41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Protection="1">
      <alignment/>
      <protection/>
    </xf>
    <xf numFmtId="4" fontId="9" fillId="0" borderId="44" xfId="21" applyNumberFormat="1" applyFont="1" applyFill="1" applyBorder="1" applyProtection="1">
      <alignment/>
      <protection/>
    </xf>
    <xf numFmtId="49" fontId="1" fillId="0" borderId="6" xfId="21" applyNumberFormat="1" applyFont="1" applyFill="1" applyBorder="1" applyAlignment="1">
      <alignment horizontal="left"/>
      <protection/>
    </xf>
    <xf numFmtId="4" fontId="9" fillId="0" borderId="45" xfId="21" applyNumberFormat="1" applyFont="1" applyFill="1" applyBorder="1" applyAlignment="1" applyProtection="1">
      <alignment/>
      <protection/>
    </xf>
    <xf numFmtId="4" fontId="9" fillId="0" borderId="46" xfId="21" applyNumberFormat="1" applyFont="1" applyFill="1" applyBorder="1" applyProtection="1">
      <alignment/>
      <protection locked="0"/>
    </xf>
    <xf numFmtId="49" fontId="6" fillId="0" borderId="13" xfId="21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21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21" applyNumberFormat="1" applyFont="1" applyFill="1" applyBorder="1" applyAlignment="1">
      <alignment horizontal="left"/>
      <protection/>
    </xf>
    <xf numFmtId="0" fontId="11" fillId="0" borderId="17" xfId="21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21" applyNumberFormat="1" applyFont="1" applyFill="1" applyBorder="1" applyAlignment="1" applyProtection="1" quotePrefix="1">
      <alignment horizontal="left"/>
      <protection locked="0"/>
    </xf>
    <xf numFmtId="4" fontId="8" fillId="0" borderId="46" xfId="21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21" applyFont="1" applyBorder="1" applyAlignment="1">
      <alignment horizontal="left"/>
      <protection/>
    </xf>
    <xf numFmtId="49" fontId="6" fillId="0" borderId="9" xfId="21" applyNumberFormat="1" applyFont="1" applyBorder="1" applyAlignment="1">
      <alignment horizontal="left"/>
      <protection/>
    </xf>
    <xf numFmtId="0" fontId="6" fillId="0" borderId="9" xfId="21" applyFont="1" applyBorder="1">
      <alignment/>
      <protection/>
    </xf>
    <xf numFmtId="0" fontId="6" fillId="0" borderId="19" xfId="21" applyFont="1" applyBorder="1">
      <alignment/>
      <protection/>
    </xf>
    <xf numFmtId="164" fontId="6" fillId="0" borderId="9" xfId="21" applyNumberFormat="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 wrapText="1"/>
      <protection locked="0"/>
    </xf>
    <xf numFmtId="4" fontId="8" fillId="0" borderId="11" xfId="21" applyNumberFormat="1" applyFont="1" applyFill="1" applyBorder="1" applyAlignment="1" applyProtection="1">
      <alignment wrapText="1"/>
      <protection locked="0"/>
    </xf>
    <xf numFmtId="49" fontId="1" fillId="0" borderId="0" xfId="21" applyNumberFormat="1" applyFont="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2" fillId="0" borderId="0" xfId="0" applyFont="1" applyAlignment="1">
      <alignment/>
    </xf>
    <xf numFmtId="0" fontId="11" fillId="0" borderId="14" xfId="21" applyFont="1" applyBorder="1" applyAlignment="1">
      <alignment horizontal="left"/>
      <protection/>
    </xf>
    <xf numFmtId="49" fontId="11" fillId="0" borderId="0" xfId="21" applyNumberFormat="1" applyFont="1" applyBorder="1" applyAlignment="1">
      <alignment horizontal="left"/>
      <protection/>
    </xf>
    <xf numFmtId="0" fontId="11" fillId="0" borderId="0" xfId="21" applyFont="1" applyBorder="1">
      <alignment/>
      <protection/>
    </xf>
    <xf numFmtId="0" fontId="5" fillId="0" borderId="24" xfId="21" applyFont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1" fillId="0" borderId="31" xfId="21" applyFont="1" applyBorder="1" applyAlignment="1">
      <alignment horizontal="left"/>
      <protection/>
    </xf>
    <xf numFmtId="49" fontId="1" fillId="0" borderId="32" xfId="21" applyNumberFormat="1" applyFont="1" applyBorder="1" applyAlignment="1">
      <alignment horizontal="left"/>
      <protection/>
    </xf>
    <xf numFmtId="0" fontId="1" fillId="0" borderId="32" xfId="21" applyFont="1" applyBorder="1">
      <alignment/>
      <protection/>
    </xf>
    <xf numFmtId="164" fontId="1" fillId="0" borderId="32" xfId="21" applyNumberFormat="1" applyFont="1" applyFill="1" applyBorder="1">
      <alignment/>
      <protection/>
    </xf>
    <xf numFmtId="0" fontId="1" fillId="0" borderId="27" xfId="21" applyFont="1" applyBorder="1">
      <alignment/>
      <protection/>
    </xf>
    <xf numFmtId="4" fontId="9" fillId="0" borderId="28" xfId="21" applyNumberFormat="1" applyFont="1" applyFill="1" applyBorder="1" applyAlignment="1" applyProtection="1">
      <alignment/>
      <protection/>
    </xf>
    <xf numFmtId="4" fontId="9" fillId="0" borderId="35" xfId="21" applyNumberFormat="1" applyFont="1" applyFill="1" applyBorder="1" applyProtection="1">
      <alignment/>
      <protection/>
    </xf>
    <xf numFmtId="0" fontId="5" fillId="0" borderId="0" xfId="21" applyFont="1" applyBorder="1" applyAlignment="1">
      <alignment horizontal="left"/>
      <protection/>
    </xf>
    <xf numFmtId="0" fontId="1" fillId="0" borderId="6" xfId="21" applyFont="1" applyBorder="1" applyAlignment="1">
      <alignment horizontal="left"/>
      <protection/>
    </xf>
    <xf numFmtId="49" fontId="1" fillId="0" borderId="17" xfId="21" applyNumberFormat="1" applyFont="1" applyBorder="1" applyAlignment="1">
      <alignment horizontal="left"/>
      <protection/>
    </xf>
    <xf numFmtId="0" fontId="1" fillId="0" borderId="47" xfId="21" applyFont="1" applyBorder="1">
      <alignment/>
      <protection/>
    </xf>
    <xf numFmtId="164" fontId="1" fillId="0" borderId="17" xfId="21" applyNumberFormat="1" applyFont="1" applyFill="1" applyBorder="1">
      <alignment/>
      <protection/>
    </xf>
    <xf numFmtId="0" fontId="15" fillId="0" borderId="0" xfId="21" applyFont="1" applyBorder="1" applyAlignment="1">
      <alignment horizontal="left"/>
      <protection/>
    </xf>
    <xf numFmtId="49" fontId="12" fillId="0" borderId="0" xfId="21" applyNumberFormat="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21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21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21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21" applyNumberFormat="1" applyFont="1" applyFill="1" applyBorder="1" applyAlignment="1" applyProtection="1">
      <alignment/>
      <protection locked="0"/>
    </xf>
    <xf numFmtId="4" fontId="17" fillId="0" borderId="34" xfId="21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21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39568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41806948</v>
      </c>
      <c r="H11" s="30">
        <f>H12+H24+H44+H100</f>
        <v>12151206.530000001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11600000</v>
      </c>
      <c r="H12" s="34">
        <f>SUM(H13:H23)</f>
        <v>3993150.05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9000000</v>
      </c>
      <c r="H13" s="38">
        <v>2921080.05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2600000</v>
      </c>
      <c r="H14" s="38">
        <v>1072070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1055200</v>
      </c>
      <c r="H24" s="34">
        <f>H25+H26</f>
        <v>191970.17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95500</v>
      </c>
      <c r="H25" s="50">
        <v>30260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959700</v>
      </c>
      <c r="H26" s="54">
        <f>SUM(H27:H43)</f>
        <v>161710.17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105138.97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5885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8258.49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2051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17788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300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22288.71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7270448</v>
      </c>
      <c r="H44" s="34">
        <f>H45+H68+H88</f>
        <v>1902140.2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2123392</v>
      </c>
      <c r="H45" s="60">
        <f>H46+H47+H66</f>
        <v>9490.2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2123392</v>
      </c>
      <c r="H47" s="67">
        <f>H48+H63+H64+H65</f>
        <v>9490.2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44269</v>
      </c>
      <c r="H48" s="67">
        <f>SUM(H49:H62)+H67</f>
        <v>5490.2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/>
      <c r="H49" s="38"/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/>
      <c r="H52" s="38">
        <v>4000</v>
      </c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/>
      <c r="H54" s="38">
        <v>1490.2</v>
      </c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>
        <v>44269</v>
      </c>
      <c r="H55" s="38"/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/>
      <c r="H58" s="38"/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3000</v>
      </c>
      <c r="H63" s="38">
        <v>4000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>
        <v>2076123</v>
      </c>
      <c r="H65" s="38"/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2053300</v>
      </c>
      <c r="H68" s="78">
        <f>H69+H70+H86</f>
        <v>1026650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2053300</v>
      </c>
      <c r="H70" s="67">
        <f>H71+H83+H84+H85</f>
        <v>1026650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2053300</v>
      </c>
      <c r="H71" s="67">
        <f>SUM(H72:H82)+H87</f>
        <v>1026650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/>
      <c r="H72" s="80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>
        <v>2053300</v>
      </c>
      <c r="H75" s="80">
        <v>1026650</v>
      </c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/>
      <c r="H85" s="38"/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/>
      <c r="H86" s="83"/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3093756</v>
      </c>
      <c r="H88" s="78">
        <f>H89+H90+H99</f>
        <v>866000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3093756</v>
      </c>
      <c r="H90" s="67">
        <f>H91+H96+H97+H98</f>
        <v>866000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3093756</v>
      </c>
      <c r="H91" s="86">
        <f>H92+H95</f>
        <v>866000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3093756</v>
      </c>
      <c r="H92" s="86">
        <f>SUM(H93:H94)</f>
        <v>866000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>
        <v>3093756</v>
      </c>
      <c r="H94" s="38">
        <v>866000</v>
      </c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21881300</v>
      </c>
      <c r="H100" s="34">
        <f>H101+H108+H122</f>
        <v>6063946.11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>
        <v>875000</v>
      </c>
      <c r="H101" s="78">
        <f>SUM(H102:H107)</f>
        <v>119500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>
        <v>50500</v>
      </c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69000</v>
      </c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>
        <v>20960300</v>
      </c>
      <c r="H108" s="78">
        <f>SUM(H109:H114)</f>
        <v>5924570.88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14977.93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>
        <v>6450.95</v>
      </c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20936300</v>
      </c>
      <c r="H114" s="67">
        <f>SUM(H115:H121)</f>
        <v>5903142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>
        <v>8100000</v>
      </c>
      <c r="H115" s="38">
        <v>2569648</v>
      </c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/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>
        <v>12836300</v>
      </c>
      <c r="H119" s="99">
        <v>3333494</v>
      </c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>
        <v>46000</v>
      </c>
      <c r="H122" s="78">
        <f>H123+H124+H125</f>
        <v>19875.23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12000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>
        <v>2485.23</v>
      </c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>
        <v>5390</v>
      </c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51807090.19</v>
      </c>
      <c r="H126" s="109">
        <f>H127+H152+H186+H205</f>
        <v>17838963.939999998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6554777</v>
      </c>
      <c r="H127" s="34">
        <f>H128+H129+H139+H150</f>
        <v>2212730.5300000003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>
        <v>3175630</v>
      </c>
      <c r="H128" s="113">
        <v>1181779.12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1613761</v>
      </c>
      <c r="H129" s="118">
        <f>H130</f>
        <v>588571.4099999999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1613761</v>
      </c>
      <c r="H130" s="118">
        <f>SUM(H131:H138)</f>
        <v>588571.4099999999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340000</v>
      </c>
      <c r="H131" s="38">
        <v>73400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568761</v>
      </c>
      <c r="H132" s="38">
        <v>266389.8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322000</v>
      </c>
      <c r="H134" s="38">
        <v>148178.7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>
        <v>140000</v>
      </c>
      <c r="H135" s="38">
        <v>31406.91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>
        <v>243000</v>
      </c>
      <c r="H136" s="38">
        <v>69196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/>
      <c r="H137" s="38"/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995000</v>
      </c>
      <c r="H139" s="118">
        <f>H140+H148</f>
        <v>0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995000</v>
      </c>
      <c r="H140" s="67">
        <f>H141+H142+H147</f>
        <v>0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995000</v>
      </c>
      <c r="H142" s="67">
        <f>SUM(H143:H146)</f>
        <v>0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>
        <v>95000</v>
      </c>
      <c r="H144" s="38"/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/>
      <c r="H145" s="38"/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>
        <v>900000</v>
      </c>
      <c r="H146" s="38"/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/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>
        <v>770386</v>
      </c>
      <c r="H150" s="38">
        <v>442380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33171534.189999998</v>
      </c>
      <c r="H152" s="109">
        <f>H153+H162</f>
        <v>8906821.31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17437862</v>
      </c>
      <c r="H153" s="137">
        <f>H154+H160+H161</f>
        <v>4775763.01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13053121</v>
      </c>
      <c r="H154" s="67">
        <f>H155+H156+H157+H158+H159</f>
        <v>3503401.4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151810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788733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v>2138734.4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278753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145371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>
        <v>26295</v>
      </c>
      <c r="H160" s="38">
        <v>8759.61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>
        <v>4358446</v>
      </c>
      <c r="H161" s="38">
        <v>1263602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>
        <f>15733671+1.19</f>
        <v>15733672.19</v>
      </c>
      <c r="H162" s="143">
        <f>SUM(H163:H185)-H168</f>
        <v>4131058.3000000003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360289.65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63463.9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4041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158625.4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v>833536.82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104740.6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784807.1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288750.99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117676.9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67304.58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114284.17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9891.94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>
        <v>61496.7</v>
      </c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957602.89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156061.28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141491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>
        <v>938.98</v>
      </c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>
        <v>485</v>
      </c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>
        <v>10310</v>
      </c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950000</v>
      </c>
      <c r="H186" s="34">
        <f>H187+H199</f>
        <v>69399.01999999999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550000</v>
      </c>
      <c r="H187" s="151">
        <f>H188+H196+H198</f>
        <v>739.15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/>
      <c r="H188" s="152">
        <f>SUM(H189:H195)</f>
        <v>500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/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>
        <v>500</v>
      </c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/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>
        <v>550000</v>
      </c>
      <c r="H196" s="38">
        <v>239.15</v>
      </c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>
        <v>550000</v>
      </c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>
        <v>400000</v>
      </c>
      <c r="H199" s="158">
        <f>H200+H201+H202+H203+H204</f>
        <v>68659.87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>
        <v>66329.22</v>
      </c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>
        <v>2330.65</v>
      </c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11130779</v>
      </c>
      <c r="H205" s="34">
        <f>H206+H213+H214+H215</f>
        <v>6650013.08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>
        <v>11072379</v>
      </c>
      <c r="H206" s="60">
        <f>H207+H208+H209+H210+H211+H212</f>
        <v>6650013.08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6650013.08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/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>
        <v>58400</v>
      </c>
      <c r="H213" s="83"/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-10000142.189999998</v>
      </c>
      <c r="H216" s="171">
        <f>H11-H126</f>
        <v>-5687757.409999996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10000142.189999998</v>
      </c>
      <c r="H217" s="171">
        <f>H218+H223+H228+H235+H243</f>
        <v>5687757.41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>
        <v>-2000000</v>
      </c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12700000</v>
      </c>
      <c r="H228" s="185">
        <f>H229+H230+H231+H232+H233+H234</f>
        <v>8000000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>
        <v>12700000</v>
      </c>
      <c r="H233" s="83">
        <v>8000000</v>
      </c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-1000000</v>
      </c>
      <c r="H235" s="185">
        <f>H236+H237+H238+H239+H240+H241+H242</f>
        <v>0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>
        <v>-1000000</v>
      </c>
      <c r="H240" s="83"/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300142.1899999976</v>
      </c>
      <c r="H243" s="188">
        <v>-2312242.59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51807090.19</v>
      </c>
      <c r="H244" s="34">
        <f>H245+H253+H254+H258+H277+H283+H294+H301+H327+H341</f>
        <v>17838963.939999998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5933470.19</v>
      </c>
      <c r="H245" s="192">
        <f>SUM(H246:H252)</f>
        <v>1689392.0099999998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>
        <v>521013</v>
      </c>
      <c r="H246" s="194">
        <v>185795.67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>
        <f>4352576+1.19</f>
        <v>4352577.19</v>
      </c>
      <c r="H247" s="194">
        <v>1375656.47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>
        <v>550000</v>
      </c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>
        <v>109880</v>
      </c>
      <c r="H250" s="194">
        <v>59280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400000</v>
      </c>
      <c r="H251" s="198">
        <f>H199</f>
        <v>68659.87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25000</v>
      </c>
      <c r="H254" s="206">
        <f>SUM(H255:H257)</f>
        <v>337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>
        <v>10000</v>
      </c>
      <c r="H255" s="194">
        <v>337</v>
      </c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>
        <v>15000</v>
      </c>
      <c r="H256" s="194"/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11016127</v>
      </c>
      <c r="H258" s="267">
        <f>SUM(H259:H276)</f>
        <v>1765473.7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>
        <v>1118939</v>
      </c>
      <c r="H260" s="194">
        <v>243873.16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>
        <v>456900</v>
      </c>
      <c r="H262" s="194">
        <v>123254.44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>
        <v>1027204</v>
      </c>
      <c r="H265" s="194">
        <v>490264.3</v>
      </c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>
        <v>4364000</v>
      </c>
      <c r="H266" s="194">
        <v>517655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>
        <v>1540043</v>
      </c>
      <c r="H273" s="194"/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>
        <v>311506</v>
      </c>
      <c r="H274" s="194">
        <v>35400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>
        <v>2197535</v>
      </c>
      <c r="H275" s="194">
        <v>355026.8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1712823</v>
      </c>
      <c r="H277" s="206">
        <f>SUM(H278:H282)</f>
        <v>117850.53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>
        <v>165000</v>
      </c>
      <c r="H278" s="194">
        <v>2964.98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 t="s">
        <v>576</v>
      </c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>
        <v>224000</v>
      </c>
      <c r="H280" s="194"/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>
        <v>873850</v>
      </c>
      <c r="H281" s="194"/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>
        <v>449973</v>
      </c>
      <c r="H282" s="203">
        <v>114885.55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4207131</v>
      </c>
      <c r="H283" s="192">
        <f>SUM(H284:H293)</f>
        <v>952192.49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>
        <v>500000</v>
      </c>
      <c r="H284" s="194"/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>
        <v>93668</v>
      </c>
      <c r="H285" s="194">
        <v>34277.07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>
        <v>2345930</v>
      </c>
      <c r="H286" s="194">
        <v>296000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>
        <v>280000</v>
      </c>
      <c r="H287" s="194">
        <v>77276.57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>
        <v>615533</v>
      </c>
      <c r="H289" s="194">
        <v>360328.85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>
        <v>36000</v>
      </c>
      <c r="H290" s="194">
        <v>10310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>
        <v>336000</v>
      </c>
      <c r="H291" s="194">
        <v>174000</v>
      </c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5824337</v>
      </c>
      <c r="H294" s="192">
        <f>SUM(H295:H300)</f>
        <v>4894364.79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>
        <v>5824337</v>
      </c>
      <c r="H296" s="194">
        <v>4894364.79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5852959</v>
      </c>
      <c r="H301" s="192">
        <f>SUM(H302:H326)</f>
        <v>1793952.3099999998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>
        <v>173000</v>
      </c>
      <c r="H306" s="194">
        <v>47175.8</v>
      </c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/>
      <c r="H307" s="194">
        <v>15828</v>
      </c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>
        <v>1474810</v>
      </c>
      <c r="H311" s="194">
        <v>388369.11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>
        <v>1557350</v>
      </c>
      <c r="H312" s="194">
        <v>432853.04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>
        <v>1314484</v>
      </c>
      <c r="H313" s="194">
        <v>249150.55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>
        <v>628517</v>
      </c>
      <c r="H318" s="194">
        <v>403584.15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>
        <v>93000</v>
      </c>
      <c r="H319" s="194">
        <v>56000</v>
      </c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>
        <v>145225</v>
      </c>
      <c r="H323" s="194">
        <v>38270.94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>
        <v>466573</v>
      </c>
      <c r="H325" s="194">
        <v>162720.72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13963880</v>
      </c>
      <c r="H327" s="206">
        <f>SUM(H328:H340)</f>
        <v>5588728.89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>
        <v>5746025</v>
      </c>
      <c r="H328" s="194">
        <v>3113536.15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>
        <v>7548855</v>
      </c>
      <c r="H331" s="194">
        <v>2144699.78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>
        <v>600000</v>
      </c>
      <c r="H337" s="194">
        <v>311779.12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>
        <v>69000</v>
      </c>
      <c r="H338" s="194">
        <v>18713.84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3271363</v>
      </c>
      <c r="H341" s="192">
        <f>SUM(H342:H357)</f>
        <v>1036672.22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>
        <v>322000</v>
      </c>
      <c r="H344" s="194">
        <v>147028.7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>
        <v>324000</v>
      </c>
      <c r="H345" s="194">
        <v>142444.14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>
        <v>87000</v>
      </c>
      <c r="H346" s="194">
        <v>7381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>
        <v>610400</v>
      </c>
      <c r="H350" s="194">
        <v>155951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>
        <v>132126</v>
      </c>
      <c r="H351" s="194">
        <v>43489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>
        <v>709761</v>
      </c>
      <c r="H354" s="215">
        <v>314782.55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>
        <v>40000</v>
      </c>
      <c r="H355" s="194">
        <v>14242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>
        <v>1046076</v>
      </c>
      <c r="H356" s="194">
        <v>211353.83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8000000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>
        <v>0</v>
      </c>
      <c r="H367" s="38">
        <v>8000000</v>
      </c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1366142.19</v>
      </c>
      <c r="H370" s="239">
        <f>H371+H378+H379+H380+H381+H382+H383+H384</f>
        <v>3678384.7800000003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300142.19</v>
      </c>
      <c r="H371" s="86">
        <f>SUM(H372:H373)</f>
        <v>2612384.7800000003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/>
      <c r="H372" s="38">
        <v>2000000</v>
      </c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v>300142.19</v>
      </c>
      <c r="H373" s="38">
        <v>612384.78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>
        <v>25370</v>
      </c>
      <c r="H374" s="38"/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37630256</v>
      </c>
      <c r="H385" s="279">
        <f>H12+H24+H88+H100</f>
        <v>11115066.33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 t="s">
        <v>577</v>
      </c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/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>
        <f>(G216+G242)/G385*100</f>
        <v>-26.574738662420998</v>
      </c>
      <c r="H388" s="251">
        <f>(H216+H242)/H385*100</f>
        <v>-51.171601150489906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Vahe=-141000</v>
      </c>
      <c r="H393" s="257" t="str">
        <f>IF(ROUND(H132,2)=ROUND(H354,2),"OK",CONCATENATE("Vahe=",ROUND(H132-H354,2)))</f>
        <v>Vahe=-48392,75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2008-03-17T13:17:38Z</cp:lastPrinted>
  <dcterms:created xsi:type="dcterms:W3CDTF">2007-01-02T11:49:57Z</dcterms:created>
  <dcterms:modified xsi:type="dcterms:W3CDTF">2008-05-06T13:07:33Z</dcterms:modified>
  <cp:category/>
  <cp:version/>
  <cp:contentType/>
  <cp:contentStatus/>
</cp:coreProperties>
</file>